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70" windowWidth="13095" windowHeight="13485"/>
  </bookViews>
  <sheets>
    <sheet name="Výnosy" sheetId="1" r:id="rId1"/>
    <sheet name="Srovnání zhodnocení" sheetId="2" r:id="rId2"/>
  </sheets>
  <calcPr calcId="145621"/>
</workbook>
</file>

<file path=xl/calcChain.xml><?xml version="1.0" encoding="utf-8"?>
<calcChain xmlns="http://schemas.openxmlformats.org/spreadsheetml/2006/main">
  <c r="A37" i="1" l="1"/>
  <c r="D36" i="1"/>
  <c r="C36" i="1"/>
  <c r="E36" i="1" s="1"/>
  <c r="F36" i="1" s="1"/>
  <c r="D35" i="1"/>
  <c r="C35" i="1"/>
  <c r="E35" i="1" s="1"/>
  <c r="F35" i="1" s="1"/>
  <c r="D34" i="1"/>
  <c r="C34" i="1"/>
  <c r="E34" i="1" s="1"/>
  <c r="F34" i="1" s="1"/>
  <c r="D33" i="1"/>
  <c r="C33" i="1"/>
  <c r="E33" i="1" s="1"/>
  <c r="F33" i="1" s="1"/>
  <c r="D32" i="1"/>
  <c r="C32" i="1"/>
  <c r="E32" i="1" s="1"/>
  <c r="F32" i="1" s="1"/>
  <c r="D31" i="1"/>
  <c r="C31" i="1"/>
  <c r="E31" i="1" s="1"/>
  <c r="F31" i="1" s="1"/>
  <c r="D30" i="1"/>
  <c r="C30" i="1"/>
  <c r="E30" i="1" s="1"/>
  <c r="F30" i="1" s="1"/>
  <c r="D29" i="1"/>
  <c r="C29" i="1"/>
  <c r="E29" i="1" s="1"/>
  <c r="F29" i="1" s="1"/>
  <c r="D28" i="1"/>
  <c r="C28" i="1"/>
  <c r="E28" i="1" s="1"/>
  <c r="F28" i="1" s="1"/>
  <c r="D27" i="1"/>
  <c r="C27" i="1"/>
  <c r="E27" i="1" s="1"/>
  <c r="F27" i="1" s="1"/>
  <c r="D26" i="1"/>
  <c r="C26" i="1"/>
  <c r="E26" i="1" s="1"/>
  <c r="F26" i="1" s="1"/>
  <c r="D25" i="1"/>
  <c r="C25" i="1"/>
  <c r="H25" i="1" s="1"/>
  <c r="D24" i="1"/>
  <c r="C24" i="1"/>
  <c r="H24" i="1" s="1"/>
  <c r="D23" i="1"/>
  <c r="C23" i="1"/>
  <c r="E23" i="1" s="1"/>
  <c r="F23" i="1" s="1"/>
  <c r="D22" i="1"/>
  <c r="C22" i="1"/>
  <c r="E22" i="1" s="1"/>
  <c r="F22" i="1" s="1"/>
  <c r="D21" i="1"/>
  <c r="C21" i="1"/>
  <c r="E21" i="1" s="1"/>
  <c r="F21" i="1" s="1"/>
  <c r="D20" i="1"/>
  <c r="C20" i="1"/>
  <c r="E20" i="1" s="1"/>
  <c r="F20" i="1" s="1"/>
  <c r="D19" i="1"/>
  <c r="C19" i="1"/>
  <c r="H19" i="1" s="1"/>
  <c r="D18" i="1"/>
  <c r="C18" i="1"/>
  <c r="H18" i="1" s="1"/>
  <c r="D17" i="1"/>
  <c r="C17" i="1"/>
  <c r="E17" i="1" s="1"/>
  <c r="F17" i="1" s="1"/>
  <c r="D16" i="1"/>
  <c r="C16" i="1"/>
  <c r="E16" i="1" s="1"/>
  <c r="F16" i="1" s="1"/>
  <c r="D15" i="1"/>
  <c r="C15" i="1"/>
  <c r="H15" i="1" s="1"/>
  <c r="D14" i="1"/>
  <c r="C14" i="1"/>
  <c r="H14" i="1" s="1"/>
  <c r="G13" i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D13" i="1"/>
  <c r="D37" i="1" s="1"/>
  <c r="C13" i="1"/>
  <c r="C37" i="1" s="1"/>
  <c r="E13" i="1" l="1"/>
  <c r="E14" i="1"/>
  <c r="F14" i="1" s="1"/>
  <c r="E15" i="1"/>
  <c r="F15" i="1" s="1"/>
  <c r="E18" i="1"/>
  <c r="F18" i="1" s="1"/>
  <c r="E19" i="1"/>
  <c r="F19" i="1" s="1"/>
  <c r="E24" i="1"/>
  <c r="F24" i="1" s="1"/>
  <c r="E25" i="1"/>
  <c r="F25" i="1" s="1"/>
  <c r="H13" i="1"/>
  <c r="H16" i="1"/>
  <c r="H17" i="1"/>
  <c r="H20" i="1"/>
  <c r="H21" i="1"/>
  <c r="H22" i="1"/>
  <c r="H23" i="1"/>
  <c r="H26" i="1"/>
  <c r="H27" i="1"/>
  <c r="H28" i="1"/>
  <c r="H29" i="1"/>
  <c r="H30" i="1"/>
  <c r="H31" i="1"/>
  <c r="H32" i="1"/>
  <c r="H33" i="1"/>
  <c r="H34" i="1"/>
  <c r="H35" i="1"/>
  <c r="H36" i="1"/>
  <c r="H37" i="1" l="1"/>
  <c r="E37" i="1"/>
  <c r="E5" i="1" s="1"/>
  <c r="E7" i="1" s="1"/>
  <c r="E4" i="2" s="1"/>
  <c r="F13" i="1"/>
  <c r="E6" i="1"/>
  <c r="F37" i="1" l="1"/>
  <c r="E8" i="1"/>
</calcChain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sz val="11"/>
            <color theme="1"/>
            <rFont val="Arial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Vážený průměr nabídek 5 největších českých bank.</t>
        </r>
      </text>
    </comment>
    <comment ref="A5" authorId="0">
      <text>
        <r>
          <rPr>
            <sz val="11"/>
            <color theme="1"/>
            <rFont val="Arial"/>
          </rPr>
          <t>[Komentář ve vlákně]
Vaše verze aplikace Excel vám umožňuje číst tento komentář ve vlákně, ale jakékoli jeho úpravy se odeberou, pokud se soubor otevře v novější verzi aplikace Excel. Další informace: https://go.microsoft.com/fwlink/?linkid=870924
Komentář:
    cílovaná inflace ČNB</t>
        </r>
      </text>
    </comment>
  </commentList>
</comments>
</file>

<file path=xl/sharedStrings.xml><?xml version="1.0" encoding="utf-8"?>
<sst xmlns="http://schemas.openxmlformats.org/spreadsheetml/2006/main" count="62" uniqueCount="48">
  <si>
    <t>re.volt: Kup koloběžku a vydělávej</t>
  </si>
  <si>
    <t>Počet koloběžek (ks)</t>
  </si>
  <si>
    <t>Doplňte počet k přepočtení tabulky</t>
  </si>
  <si>
    <r>
      <t>Výše investice</t>
    </r>
    <r>
      <rPr>
        <b/>
        <vertAlign val="superscript"/>
        <sz val="11"/>
        <color theme="1"/>
        <rFont val="Calibri"/>
      </rPr>
      <t>1</t>
    </r>
  </si>
  <si>
    <r>
      <t>Výše celkového výnosu</t>
    </r>
    <r>
      <rPr>
        <b/>
        <vertAlign val="superscript"/>
        <sz val="11"/>
        <color theme="1"/>
        <rFont val="Calibri"/>
      </rPr>
      <t>2</t>
    </r>
  </si>
  <si>
    <t>Koloběžka může fungovat déle. Smlouva se uzavírá na dobu neurčitou</t>
  </si>
  <si>
    <r>
      <t>Průměrný měsíční výnos</t>
    </r>
    <r>
      <rPr>
        <b/>
        <vertAlign val="superscript"/>
        <sz val="11"/>
        <color theme="1"/>
        <rFont val="Calibri"/>
      </rPr>
      <t>2</t>
    </r>
  </si>
  <si>
    <r>
      <t>Roční zhodnocení investice p.a.</t>
    </r>
    <r>
      <rPr>
        <b/>
        <vertAlign val="superscript"/>
        <sz val="11"/>
        <color theme="1"/>
        <rFont val="Calibri"/>
      </rPr>
      <t>2</t>
    </r>
  </si>
  <si>
    <r>
      <t>Měsíční zhodnocení investice p.m. (průměr)</t>
    </r>
    <r>
      <rPr>
        <b/>
        <vertAlign val="superscript"/>
        <sz val="11"/>
        <color theme="1"/>
        <rFont val="Calibri"/>
      </rPr>
      <t>2</t>
    </r>
  </si>
  <si>
    <t>Podíl na zisku</t>
  </si>
  <si>
    <r>
      <t>Amortizace pro stanovení zůstatkové hodnoty koloběžky</t>
    </r>
    <r>
      <rPr>
        <b/>
        <vertAlign val="superscript"/>
        <sz val="11"/>
        <color theme="1"/>
        <rFont val="Calibri"/>
      </rPr>
      <t>3</t>
    </r>
  </si>
  <si>
    <t>Kč/měs</t>
  </si>
  <si>
    <t>Využití</t>
  </si>
  <si>
    <t>Měsíc</t>
  </si>
  <si>
    <t>Celkový výnos koloběžky</t>
  </si>
  <si>
    <t>Náklady revolt</t>
  </si>
  <si>
    <t>Výnos mikroinvestor</t>
  </si>
  <si>
    <t>Měsíční zhodnocení</t>
  </si>
  <si>
    <t>Zůstatková hodnota</t>
  </si>
  <si>
    <t>Výnos revolt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</si>
  <si>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</si>
  <si>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</si>
  <si>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</si>
  <si>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</si>
  <si>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</si>
  <si>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</si>
  <si>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</si>
  <si>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</si>
  <si>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</si>
  <si>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</si>
  <si>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</si>
  <si>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</si>
  <si>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</si>
  <si>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Vysvětlivky:</t>
  </si>
  <si>
    <r>
      <rPr>
        <vertAlign val="superscript"/>
        <sz val="11"/>
        <color rgb="FF000000"/>
        <rFont val="Calibri"/>
      </rPr>
      <t>1</t>
    </r>
    <r>
      <rPr>
        <sz val="11"/>
        <color rgb="FF000000"/>
        <rFont val="Calibri"/>
      </rPr>
      <t xml:space="preserve"> Elektrokoloběžka je po celou dobu Vaše, pokud se Vám výnosy nebudou zdát dostatečné, přestaneme ji sdílet a dáme Vám ji fyzicky zpět, takže Vám hodnota investice zústáva v rukou. Minimální doba provozu v systému je 12 měsíců.</t>
    </r>
  </si>
  <si>
    <r>
      <rPr>
        <vertAlign val="superscript"/>
        <sz val="11"/>
        <color theme="1"/>
        <rFont val="Calibri"/>
      </rPr>
      <t>2</t>
    </r>
    <r>
      <rPr>
        <sz val="11"/>
        <color theme="1"/>
        <rFont val="Calibri"/>
      </rPr>
      <t xml:space="preserve"> 100% znamená pesimistický předpoklad vytížení 2,5 jízd denně na koloběžku, načež z dostupných dat konkurence je zřejmý průměr 4 výpůjčky denně na koloběžku. V případě, že bychom celkově plnili jen z 53% předpokládaného vytížení, bude zhodnocení investice stále nejvyšší na trhu s hodnotou 9,6 p.a. - viz vedlejší záložka "srovnání zhodnocení". Ve výnosu jsou již odečteny všechny náklady, poplatky za provoz a havarijní pojištění z fondu. Za výši výnosu nejsme schopni nijak ručit, ale pokud nebude koloběžka dostatečně vydělávat, riskujeme i my, že nám provoz nepokryje naše náklady. Výnos koloběžky se může zvyšovat nebo snižovat dle počasí, ročního období či servisování vozidla po nehodě. Koloběžku budeme provozovat celoročně.</t>
    </r>
  </si>
  <si>
    <r>
      <rPr>
        <vertAlign val="superscript"/>
        <sz val="11"/>
        <color theme="1"/>
        <rFont val="Calibri"/>
      </rPr>
      <t>3</t>
    </r>
    <r>
      <rPr>
        <sz val="11"/>
        <color theme="1"/>
        <rFont val="Calibri"/>
      </rPr>
      <t xml:space="preserve"> Jelikož neexistuje havarijní pojištění na koloběžky, zřídíme transparentní fond, do kterého budeme posílat 150 Kč měsíčně za každou provozovanou koloběžku. Z fondu budeme platit všechny škodné události dle Zůstatkové hodnoty Vaše koloběžka bude mít vždy hodnotu. V případě opotřebení má hodnotu hlavně baterie a zbytek koloběžky jako náhradní díly, které od Vás rádi odkoupíme.</t>
    </r>
  </si>
  <si>
    <t>Srovnání zhodnocování investic</t>
  </si>
  <si>
    <t>banky</t>
  </si>
  <si>
    <t>zonky rentier</t>
  </si>
  <si>
    <t>dluhopisy.cz</t>
  </si>
  <si>
    <t>re.volt</t>
  </si>
  <si>
    <t>zhodnocení peněz p.a.</t>
  </si>
  <si>
    <t>inflace</t>
  </si>
  <si>
    <t>garance</t>
  </si>
  <si>
    <t>ano</t>
  </si>
  <si>
    <t>ne</t>
  </si>
  <si>
    <t>V případě, že bychom celkově plnili jen z 53% předpokládaného vytížení, bude zhodnocení investice stále nejvyšší na trhu s hodnotou 9,6 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</si>
</sst>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\ &quot;Kč&quot;"/>
    <numFmt numFmtId="166" formatCode="0.0%"/>
  </numFmts>
  <fonts count="13" x14ac:knownFonts="1">
    <font>
      <sz val="11"/>
      <color theme="1"/>
      <name val="Arial"/>
    </font>
    <font>
      <b/>
      <sz val="16"/>
      <color theme="1"/>
      <name val="Calibri"/>
    </font>
    <font>
      <b/>
      <sz val="11"/>
      <color theme="1"/>
      <name val="Calibri"/>
    </font>
    <font>
      <b/>
      <sz val="11"/>
      <color rgb="FF000000"/>
      <name val="Calibri"/>
    </font>
    <font>
      <sz val="9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i/>
      <sz val="11"/>
      <color theme="1"/>
      <name val="Calibri"/>
    </font>
    <font>
      <b/>
      <u/>
      <sz val="11"/>
      <color theme="10"/>
      <name val="Calibri"/>
    </font>
    <font>
      <b/>
      <sz val="11"/>
      <color theme="1"/>
      <name val="Arial"/>
    </font>
    <font>
      <b/>
      <vertAlign val="superscript"/>
      <sz val="11"/>
      <color theme="1"/>
      <name val="Calibri"/>
    </font>
    <font>
      <vertAlign val="superscript"/>
      <sz val="11"/>
      <color rgb="FF000000"/>
      <name val="Calibri"/>
    </font>
    <font>
      <vertAlign val="superscript"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3" fillId="2" borderId="1" xfId="0" applyFont="1" applyFill="1" applyBorder="1" applyAlignment="1"/>
    <xf numFmtId="0" fontId="4" fillId="0" borderId="0" xfId="0" applyFont="1"/>
    <xf numFmtId="164" fontId="2" fillId="0" borderId="0" xfId="0" applyNumberFormat="1" applyFo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9" fontId="0" fillId="0" borderId="0" xfId="0" applyNumberFormat="1" applyFont="1"/>
    <xf numFmtId="164" fontId="5" fillId="0" borderId="0" xfId="0" applyNumberFormat="1" applyFont="1"/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10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Font="1" applyAlignment="1"/>
    <xf numFmtId="0" fontId="5" fillId="0" borderId="0" xfId="0" applyFont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c:style val="2"/>
  <c:chart>
    <c:title>
      <c:tx>
        <c:rich>
          <a:bodyPr/>
          <a:lstStyle/>
          <a:p>
            <a:pPr lvl="0">
              <a:defRPr sz="1800" b="1" i="0">
                <a:solidFill>
                  <a:srgbClr val="808080"/>
                </a:solidFill>
                <a:latin typeface="+mn-lt"/>
              </a:defRPr>
            </a:pPr>
            <a:r>
              <a:t>Srovnání ročního zhodnocení investic (p.a.)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chemeClr val="accent4"/>
            </a:solidFill>
          </c:spPr>
          <c:invertIfNegative val="1"/>
          <c:dLbls>
            <c:txPr>
              <a:bodyPr/>
              <a:lstStyle/>
              <a:p>
                <a:pPr lvl="0">
                  <a:defRPr sz="1200" b="1" i="0">
                    <a:solidFill>
                      <a:srgbClr val="40404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'Srovnání zhodnocení'!$B$3:$E$3</c:f>
              <c:strCache>
                <c:ptCount val="4"/>
                <c:pt idx="0">
                  <c:v>banky</c:v>
                </c:pt>
                <c:pt idx="1">
                  <c:v>zonky rentier</c:v>
                </c:pt>
                <c:pt idx="2">
                  <c:v>dluhopisy.cz</c:v>
                </c:pt>
                <c:pt idx="3">
                  <c:v>re.volt</c:v>
                </c:pt>
              </c:strCache>
            </c:strRef>
          </c:cat>
          <c:val>
            <c:numRef>
              <c:f>'Srovnání zhodnocení'!$B$4:$E$4</c:f>
              <c:numCache>
                <c:formatCode>0.00%</c:formatCode>
                <c:ptCount val="4"/>
                <c:pt idx="0" formatCode="0.0%">
                  <c:v>1.2999999999999999E-2</c:v>
                </c:pt>
                <c:pt idx="1">
                  <c:v>4.4400000000000002E-2</c:v>
                </c:pt>
                <c:pt idx="2" formatCode="0.0%">
                  <c:v>8.2000000000000003E-2</c:v>
                </c:pt>
                <c:pt idx="3" formatCode="0.0%">
                  <c:v>0.59160999999999997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47392"/>
        <c:axId val="57149312"/>
      </c:barChart>
      <c:catAx>
        <c:axId val="5714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/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cs-CZ"/>
          </a:p>
        </c:txPr>
        <c:crossAx val="57149312"/>
        <c:crosses val="autoZero"/>
        <c:auto val="1"/>
        <c:lblAlgn val="ctr"/>
        <c:lblOffset val="100"/>
        <c:noMultiLvlLbl val="1"/>
      </c:catAx>
      <c:valAx>
        <c:axId val="571493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Calibri"/>
                  </a:defRPr>
                </a:pPr>
                <a:endParaRPr/>
              </a:p>
            </c:rich>
          </c:tx>
          <c:overlay val="0"/>
        </c:title>
        <c:numFmt formatCode="0.0%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+mn-lt"/>
              </a:defRPr>
            </a:pPr>
            <a:endParaRPr lang="cs-CZ"/>
          </a:p>
        </c:txPr>
        <c:crossAx val="57147392"/>
        <c:crosses val="autoZero"/>
        <c:crossBetween val="between"/>
      </c:valAx>
    </c:plotArea>
    <c:plotVisOnly val="1"/>
    <c:dispBlanksAs val="zero"/>
    <c:showDLblsOverMax val="1"/>
  </c:chart>
  <c:spPr>
    <a:solidFill>
      <a:schemeClr val="lt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</xdr:colOff>
      <xdr:row>0</xdr:row>
      <xdr:rowOff>95250</xdr:rowOff>
    </xdr:from>
    <xdr:ext cx="6391275" cy="3400425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revolt.city/" TargetMode="External"/><Relationship Id="rId2" Type="http://schemas.openxmlformats.org/officeDocument/2006/relationships/hyperlink" Target="https://dluhopisy.cz/" TargetMode="External"/><Relationship Id="rId1" Type="http://schemas.openxmlformats.org/officeDocument/2006/relationships/hyperlink" Target="https://zonky.cz/rentier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F8" sqref="F8"/>
    </sheetView>
  </sheetViews>
  <sheetFormatPr defaultColWidth="12.625" defaultRowHeight="15" customHeight="1" x14ac:dyDescent="0.2"/>
  <cols>
    <col min="1" max="1" width="7" customWidth="1"/>
    <col min="2" max="2" width="10" customWidth="1"/>
    <col min="3" max="3" width="10.375" customWidth="1"/>
    <col min="4" max="4" width="12" customWidth="1"/>
    <col min="5" max="5" width="16.125" customWidth="1"/>
    <col min="6" max="6" width="9" customWidth="1"/>
    <col min="7" max="7" width="10.125" customWidth="1"/>
    <col min="8" max="8" width="9.125" customWidth="1"/>
    <col min="9" max="9" width="6.75" customWidth="1"/>
    <col min="10" max="26" width="11.125" customWidth="1"/>
  </cols>
  <sheetData>
    <row r="1" spans="1:26" ht="21" x14ac:dyDescent="0.35">
      <c r="A1" s="1" t="s">
        <v>0</v>
      </c>
    </row>
    <row r="2" spans="1:26" ht="14.25" customHeight="1" x14ac:dyDescent="0.2"/>
    <row r="3" spans="1:26" ht="14.25" customHeight="1" x14ac:dyDescent="0.25">
      <c r="A3" s="2" t="s">
        <v>1</v>
      </c>
      <c r="B3" s="3"/>
      <c r="C3" s="3"/>
      <c r="E3" s="4">
        <v>1</v>
      </c>
      <c r="F3" s="5" t="s">
        <v>2</v>
      </c>
    </row>
    <row r="4" spans="1:26" ht="14.25" customHeight="1" x14ac:dyDescent="0.25">
      <c r="A4" s="2" t="s">
        <v>3</v>
      </c>
      <c r="B4" s="3"/>
      <c r="C4" s="3"/>
      <c r="E4" s="6">
        <v>12500</v>
      </c>
    </row>
    <row r="5" spans="1:26" ht="14.25" customHeight="1" x14ac:dyDescent="0.25">
      <c r="A5" s="2" t="s">
        <v>4</v>
      </c>
      <c r="B5" s="3"/>
      <c r="C5" s="3"/>
      <c r="E5" s="6">
        <f>E37-E4</f>
        <v>14790.25</v>
      </c>
      <c r="F5" s="5" t="s">
        <v>5</v>
      </c>
    </row>
    <row r="6" spans="1:26" ht="14.25" customHeight="1" x14ac:dyDescent="0.25">
      <c r="A6" s="2" t="s">
        <v>6</v>
      </c>
      <c r="B6" s="3"/>
      <c r="C6" s="3"/>
      <c r="D6" s="3"/>
      <c r="E6" s="7">
        <f>AVERAGE(E13:E36)</f>
        <v>1137.09375</v>
      </c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2" t="s">
        <v>7</v>
      </c>
      <c r="B7" s="3"/>
      <c r="C7" s="3"/>
      <c r="D7" s="3"/>
      <c r="E7" s="8">
        <f>E5/E4/2</f>
        <v>0.59160999999999997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2" t="s">
        <v>8</v>
      </c>
      <c r="B8" s="3"/>
      <c r="C8" s="3"/>
      <c r="D8" s="3"/>
      <c r="E8" s="8">
        <f>AVERAGE(F13:F36)</f>
        <v>5.0967499999999992E-2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2" t="s">
        <v>9</v>
      </c>
      <c r="B9" s="3"/>
      <c r="C9" s="3"/>
      <c r="E9" s="9">
        <v>0.65</v>
      </c>
    </row>
    <row r="10" spans="1:26" ht="14.25" customHeight="1" x14ac:dyDescent="0.25">
      <c r="A10" s="10" t="s">
        <v>10</v>
      </c>
      <c r="B10" s="11"/>
      <c r="C10" s="11"/>
      <c r="D10" s="11"/>
      <c r="E10" s="2">
        <v>500</v>
      </c>
      <c r="F10" s="10" t="s">
        <v>11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"/>
    <row r="12" spans="1:26" ht="27.75" customHeight="1" x14ac:dyDescent="0.2">
      <c r="A12" s="12" t="s">
        <v>12</v>
      </c>
      <c r="B12" s="13" t="s">
        <v>13</v>
      </c>
      <c r="C12" s="12" t="s">
        <v>14</v>
      </c>
      <c r="D12" s="13" t="s">
        <v>15</v>
      </c>
      <c r="E12" s="12" t="s">
        <v>16</v>
      </c>
      <c r="F12" s="12" t="s">
        <v>17</v>
      </c>
      <c r="G12" s="12" t="s">
        <v>18</v>
      </c>
      <c r="H12" s="12" t="s">
        <v>19</v>
      </c>
    </row>
    <row r="13" spans="1:26" ht="14.25" customHeight="1" x14ac:dyDescent="0.25">
      <c r="A13" s="14">
        <v>0.5</v>
      </c>
      <c r="B13" s="15" t="s">
        <v>20</v>
      </c>
      <c r="C13" s="16">
        <f t="shared" ref="C13:C36" si="0">145*30*$E$3*A13</f>
        <v>2175</v>
      </c>
      <c r="D13" s="16">
        <f t="shared" ref="D13:D36" si="1">45*30*$E$3</f>
        <v>1350</v>
      </c>
      <c r="E13" s="16">
        <f t="shared" ref="E13:E36" si="2">(C13-D13)*$E$9</f>
        <v>536.25</v>
      </c>
      <c r="F13" s="17">
        <f t="shared" ref="F13:F36" si="3">(E13-$E$10)/$E$4</f>
        <v>2.8999999999999998E-3</v>
      </c>
      <c r="G13" s="16">
        <f>E4</f>
        <v>12500</v>
      </c>
      <c r="H13" s="16">
        <f t="shared" ref="H13:H36" si="4">(C13-D13)*(1-$E$9)</f>
        <v>288.75</v>
      </c>
      <c r="I13" s="18"/>
    </row>
    <row r="14" spans="1:26" ht="14.25" customHeight="1" x14ac:dyDescent="0.25">
      <c r="A14" s="14">
        <v>0.55000000000000004</v>
      </c>
      <c r="B14" s="15" t="s">
        <v>21</v>
      </c>
      <c r="C14" s="16">
        <f t="shared" si="0"/>
        <v>2392.5</v>
      </c>
      <c r="D14" s="16">
        <f t="shared" si="1"/>
        <v>1350</v>
      </c>
      <c r="E14" s="16">
        <f t="shared" si="2"/>
        <v>677.625</v>
      </c>
      <c r="F14" s="17">
        <f t="shared" si="3"/>
        <v>1.421E-2</v>
      </c>
      <c r="G14" s="16">
        <f t="shared" ref="G14:G36" si="5">G13-$E$10</f>
        <v>12000</v>
      </c>
      <c r="H14" s="16">
        <f t="shared" si="4"/>
        <v>364.875</v>
      </c>
      <c r="I14" s="18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14">
        <v>0.6</v>
      </c>
      <c r="B15" s="15" t="s">
        <v>22</v>
      </c>
      <c r="C15" s="16">
        <f t="shared" si="0"/>
        <v>2610</v>
      </c>
      <c r="D15" s="16">
        <f t="shared" si="1"/>
        <v>1350</v>
      </c>
      <c r="E15" s="16">
        <f t="shared" si="2"/>
        <v>819</v>
      </c>
      <c r="F15" s="17">
        <f t="shared" si="3"/>
        <v>2.5520000000000001E-2</v>
      </c>
      <c r="G15" s="16">
        <f t="shared" si="5"/>
        <v>11500</v>
      </c>
      <c r="H15" s="16">
        <f t="shared" si="4"/>
        <v>441</v>
      </c>
      <c r="I15" s="18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14">
        <v>0.7</v>
      </c>
      <c r="B16" s="15" t="s">
        <v>23</v>
      </c>
      <c r="C16" s="16">
        <f t="shared" si="0"/>
        <v>3045</v>
      </c>
      <c r="D16" s="16">
        <f t="shared" si="1"/>
        <v>1350</v>
      </c>
      <c r="E16" s="16">
        <f t="shared" si="2"/>
        <v>1101.75</v>
      </c>
      <c r="F16" s="17">
        <f t="shared" si="3"/>
        <v>4.8140000000000002E-2</v>
      </c>
      <c r="G16" s="16">
        <f t="shared" si="5"/>
        <v>11000</v>
      </c>
      <c r="H16" s="16">
        <f t="shared" si="4"/>
        <v>593.25</v>
      </c>
      <c r="I16" s="18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14">
        <v>0.8</v>
      </c>
      <c r="B17" s="15" t="s">
        <v>24</v>
      </c>
      <c r="C17" s="16">
        <f t="shared" si="0"/>
        <v>3480</v>
      </c>
      <c r="D17" s="16">
        <f t="shared" si="1"/>
        <v>1350</v>
      </c>
      <c r="E17" s="16">
        <f t="shared" si="2"/>
        <v>1384.5</v>
      </c>
      <c r="F17" s="17">
        <f t="shared" si="3"/>
        <v>7.0760000000000003E-2</v>
      </c>
      <c r="G17" s="16">
        <f t="shared" si="5"/>
        <v>10500</v>
      </c>
      <c r="H17" s="16">
        <f t="shared" si="4"/>
        <v>745.5</v>
      </c>
      <c r="I17" s="18"/>
    </row>
    <row r="18" spans="1:26" ht="14.25" customHeight="1" x14ac:dyDescent="0.25">
      <c r="A18" s="14">
        <v>0.9</v>
      </c>
      <c r="B18" s="15" t="s">
        <v>25</v>
      </c>
      <c r="C18" s="16">
        <f t="shared" si="0"/>
        <v>3915</v>
      </c>
      <c r="D18" s="16">
        <f t="shared" si="1"/>
        <v>1350</v>
      </c>
      <c r="E18" s="16">
        <f t="shared" si="2"/>
        <v>1667.25</v>
      </c>
      <c r="F18" s="17">
        <f t="shared" si="3"/>
        <v>9.3380000000000005E-2</v>
      </c>
      <c r="G18" s="16">
        <f t="shared" si="5"/>
        <v>10000</v>
      </c>
      <c r="H18" s="16">
        <f t="shared" si="4"/>
        <v>897.74999999999989</v>
      </c>
      <c r="I18" s="18"/>
    </row>
    <row r="19" spans="1:26" ht="14.25" customHeight="1" x14ac:dyDescent="0.25">
      <c r="A19" s="14">
        <v>1</v>
      </c>
      <c r="B19" s="15" t="s">
        <v>26</v>
      </c>
      <c r="C19" s="16">
        <f t="shared" si="0"/>
        <v>4350</v>
      </c>
      <c r="D19" s="16">
        <f t="shared" si="1"/>
        <v>1350</v>
      </c>
      <c r="E19" s="16">
        <f t="shared" si="2"/>
        <v>1950</v>
      </c>
      <c r="F19" s="17">
        <f t="shared" si="3"/>
        <v>0.11600000000000001</v>
      </c>
      <c r="G19" s="16">
        <f t="shared" si="5"/>
        <v>9500</v>
      </c>
      <c r="H19" s="16">
        <f t="shared" si="4"/>
        <v>1050</v>
      </c>
      <c r="I19" s="18"/>
    </row>
    <row r="20" spans="1:26" ht="14.25" customHeight="1" x14ac:dyDescent="0.25">
      <c r="A20" s="14">
        <v>0.9</v>
      </c>
      <c r="B20" s="15" t="s">
        <v>27</v>
      </c>
      <c r="C20" s="16">
        <f t="shared" si="0"/>
        <v>3915</v>
      </c>
      <c r="D20" s="16">
        <f t="shared" si="1"/>
        <v>1350</v>
      </c>
      <c r="E20" s="16">
        <f t="shared" si="2"/>
        <v>1667.25</v>
      </c>
      <c r="F20" s="17">
        <f t="shared" si="3"/>
        <v>9.3380000000000005E-2</v>
      </c>
      <c r="G20" s="16">
        <f t="shared" si="5"/>
        <v>9000</v>
      </c>
      <c r="H20" s="16">
        <f t="shared" si="4"/>
        <v>897.74999999999989</v>
      </c>
      <c r="I20" s="18"/>
    </row>
    <row r="21" spans="1:26" ht="14.25" customHeight="1" x14ac:dyDescent="0.25">
      <c r="A21" s="14">
        <v>0.8</v>
      </c>
      <c r="B21" s="15" t="s">
        <v>28</v>
      </c>
      <c r="C21" s="16">
        <f t="shared" si="0"/>
        <v>3480</v>
      </c>
      <c r="D21" s="16">
        <f t="shared" si="1"/>
        <v>1350</v>
      </c>
      <c r="E21" s="16">
        <f t="shared" si="2"/>
        <v>1384.5</v>
      </c>
      <c r="F21" s="17">
        <f t="shared" si="3"/>
        <v>7.0760000000000003E-2</v>
      </c>
      <c r="G21" s="16">
        <f t="shared" si="5"/>
        <v>8500</v>
      </c>
      <c r="H21" s="16">
        <f t="shared" si="4"/>
        <v>745.5</v>
      </c>
      <c r="I21" s="18"/>
    </row>
    <row r="22" spans="1:26" ht="14.25" customHeight="1" x14ac:dyDescent="0.25">
      <c r="A22" s="14">
        <v>0.7</v>
      </c>
      <c r="B22" s="15" t="s">
        <v>29</v>
      </c>
      <c r="C22" s="16">
        <f t="shared" si="0"/>
        <v>3045</v>
      </c>
      <c r="D22" s="16">
        <f t="shared" si="1"/>
        <v>1350</v>
      </c>
      <c r="E22" s="16">
        <f t="shared" si="2"/>
        <v>1101.75</v>
      </c>
      <c r="F22" s="17">
        <f t="shared" si="3"/>
        <v>4.8140000000000002E-2</v>
      </c>
      <c r="G22" s="16">
        <f t="shared" si="5"/>
        <v>8000</v>
      </c>
      <c r="H22" s="16">
        <f t="shared" si="4"/>
        <v>593.25</v>
      </c>
      <c r="I22" s="18"/>
    </row>
    <row r="23" spans="1:26" ht="14.25" customHeight="1" x14ac:dyDescent="0.25">
      <c r="A23" s="14">
        <v>0.6</v>
      </c>
      <c r="B23" s="15" t="s">
        <v>30</v>
      </c>
      <c r="C23" s="16">
        <f t="shared" si="0"/>
        <v>2610</v>
      </c>
      <c r="D23" s="16">
        <f t="shared" si="1"/>
        <v>1350</v>
      </c>
      <c r="E23" s="16">
        <f t="shared" si="2"/>
        <v>819</v>
      </c>
      <c r="F23" s="17">
        <f t="shared" si="3"/>
        <v>2.5520000000000001E-2</v>
      </c>
      <c r="G23" s="16">
        <f t="shared" si="5"/>
        <v>7500</v>
      </c>
      <c r="H23" s="16">
        <f t="shared" si="4"/>
        <v>441</v>
      </c>
      <c r="I23" s="18"/>
    </row>
    <row r="24" spans="1:26" ht="14.25" customHeight="1" x14ac:dyDescent="0.25">
      <c r="A24" s="14">
        <v>0.5</v>
      </c>
      <c r="B24" s="15" t="s">
        <v>31</v>
      </c>
      <c r="C24" s="16">
        <f t="shared" si="0"/>
        <v>2175</v>
      </c>
      <c r="D24" s="16">
        <f t="shared" si="1"/>
        <v>1350</v>
      </c>
      <c r="E24" s="16">
        <f t="shared" si="2"/>
        <v>536.25</v>
      </c>
      <c r="F24" s="17">
        <f t="shared" si="3"/>
        <v>2.8999999999999998E-3</v>
      </c>
      <c r="G24" s="16">
        <f t="shared" si="5"/>
        <v>7000</v>
      </c>
      <c r="H24" s="16">
        <f t="shared" si="4"/>
        <v>288.75</v>
      </c>
      <c r="I24" s="18"/>
    </row>
    <row r="25" spans="1:26" ht="14.25" customHeight="1" x14ac:dyDescent="0.25">
      <c r="A25" s="14">
        <v>0.5</v>
      </c>
      <c r="B25" s="15" t="s">
        <v>20</v>
      </c>
      <c r="C25" s="16">
        <f t="shared" si="0"/>
        <v>2175</v>
      </c>
      <c r="D25" s="16">
        <f t="shared" si="1"/>
        <v>1350</v>
      </c>
      <c r="E25" s="16">
        <f t="shared" si="2"/>
        <v>536.25</v>
      </c>
      <c r="F25" s="17">
        <f t="shared" si="3"/>
        <v>2.8999999999999998E-3</v>
      </c>
      <c r="G25" s="16">
        <f t="shared" si="5"/>
        <v>6500</v>
      </c>
      <c r="H25" s="16">
        <f t="shared" si="4"/>
        <v>288.75</v>
      </c>
      <c r="I25" s="18"/>
    </row>
    <row r="26" spans="1:26" ht="14.25" customHeight="1" x14ac:dyDescent="0.25">
      <c r="A26" s="14">
        <v>0.55000000000000004</v>
      </c>
      <c r="B26" s="15" t="s">
        <v>21</v>
      </c>
      <c r="C26" s="16">
        <f t="shared" si="0"/>
        <v>2392.5</v>
      </c>
      <c r="D26" s="16">
        <f t="shared" si="1"/>
        <v>1350</v>
      </c>
      <c r="E26" s="16">
        <f t="shared" si="2"/>
        <v>677.625</v>
      </c>
      <c r="F26" s="17">
        <f t="shared" si="3"/>
        <v>1.421E-2</v>
      </c>
      <c r="G26" s="16">
        <f t="shared" si="5"/>
        <v>6000</v>
      </c>
      <c r="H26" s="16">
        <f t="shared" si="4"/>
        <v>364.875</v>
      </c>
      <c r="I26" s="18"/>
    </row>
    <row r="27" spans="1:26" ht="14.25" customHeight="1" x14ac:dyDescent="0.25">
      <c r="A27" s="14">
        <v>0.6</v>
      </c>
      <c r="B27" s="15" t="s">
        <v>22</v>
      </c>
      <c r="C27" s="16">
        <f t="shared" si="0"/>
        <v>2610</v>
      </c>
      <c r="D27" s="16">
        <f t="shared" si="1"/>
        <v>1350</v>
      </c>
      <c r="E27" s="16">
        <f t="shared" si="2"/>
        <v>819</v>
      </c>
      <c r="F27" s="17">
        <f t="shared" si="3"/>
        <v>2.5520000000000001E-2</v>
      </c>
      <c r="G27" s="16">
        <f t="shared" si="5"/>
        <v>5500</v>
      </c>
      <c r="H27" s="16">
        <f t="shared" si="4"/>
        <v>441</v>
      </c>
      <c r="I27" s="18"/>
    </row>
    <row r="28" spans="1:26" ht="14.25" customHeight="1" x14ac:dyDescent="0.25">
      <c r="A28" s="14">
        <v>0.7</v>
      </c>
      <c r="B28" s="15" t="s">
        <v>23</v>
      </c>
      <c r="C28" s="16">
        <f t="shared" si="0"/>
        <v>3045</v>
      </c>
      <c r="D28" s="16">
        <f t="shared" si="1"/>
        <v>1350</v>
      </c>
      <c r="E28" s="16">
        <f t="shared" si="2"/>
        <v>1101.75</v>
      </c>
      <c r="F28" s="17">
        <f t="shared" si="3"/>
        <v>4.8140000000000002E-2</v>
      </c>
      <c r="G28" s="16">
        <f t="shared" si="5"/>
        <v>5000</v>
      </c>
      <c r="H28" s="16">
        <f t="shared" si="4"/>
        <v>593.25</v>
      </c>
      <c r="I28" s="1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14">
        <v>0.8</v>
      </c>
      <c r="B29" s="15" t="s">
        <v>24</v>
      </c>
      <c r="C29" s="16">
        <f t="shared" si="0"/>
        <v>3480</v>
      </c>
      <c r="D29" s="16">
        <f t="shared" si="1"/>
        <v>1350</v>
      </c>
      <c r="E29" s="16">
        <f t="shared" si="2"/>
        <v>1384.5</v>
      </c>
      <c r="F29" s="17">
        <f t="shared" si="3"/>
        <v>7.0760000000000003E-2</v>
      </c>
      <c r="G29" s="16">
        <f t="shared" si="5"/>
        <v>4500</v>
      </c>
      <c r="H29" s="16">
        <f t="shared" si="4"/>
        <v>745.5</v>
      </c>
      <c r="I29" s="1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14">
        <v>0.9</v>
      </c>
      <c r="B30" s="15" t="s">
        <v>25</v>
      </c>
      <c r="C30" s="16">
        <f t="shared" si="0"/>
        <v>3915</v>
      </c>
      <c r="D30" s="16">
        <f t="shared" si="1"/>
        <v>1350</v>
      </c>
      <c r="E30" s="16">
        <f t="shared" si="2"/>
        <v>1667.25</v>
      </c>
      <c r="F30" s="17">
        <f t="shared" si="3"/>
        <v>9.3380000000000005E-2</v>
      </c>
      <c r="G30" s="16">
        <f t="shared" si="5"/>
        <v>4000</v>
      </c>
      <c r="H30" s="16">
        <f t="shared" si="4"/>
        <v>897.74999999999989</v>
      </c>
      <c r="I30" s="1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14">
        <v>1</v>
      </c>
      <c r="B31" s="15" t="s">
        <v>26</v>
      </c>
      <c r="C31" s="16">
        <f t="shared" si="0"/>
        <v>4350</v>
      </c>
      <c r="D31" s="16">
        <f t="shared" si="1"/>
        <v>1350</v>
      </c>
      <c r="E31" s="16">
        <f t="shared" si="2"/>
        <v>1950</v>
      </c>
      <c r="F31" s="17">
        <f t="shared" si="3"/>
        <v>0.11600000000000001</v>
      </c>
      <c r="G31" s="16">
        <f t="shared" si="5"/>
        <v>3500</v>
      </c>
      <c r="H31" s="16">
        <f t="shared" si="4"/>
        <v>1050</v>
      </c>
      <c r="I31" s="19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14">
        <v>0.9</v>
      </c>
      <c r="B32" s="15" t="s">
        <v>27</v>
      </c>
      <c r="C32" s="16">
        <f t="shared" si="0"/>
        <v>3915</v>
      </c>
      <c r="D32" s="16">
        <f t="shared" si="1"/>
        <v>1350</v>
      </c>
      <c r="E32" s="16">
        <f t="shared" si="2"/>
        <v>1667.25</v>
      </c>
      <c r="F32" s="17">
        <f t="shared" si="3"/>
        <v>9.3380000000000005E-2</v>
      </c>
      <c r="G32" s="16">
        <f t="shared" si="5"/>
        <v>3000</v>
      </c>
      <c r="H32" s="16">
        <f t="shared" si="4"/>
        <v>897.74999999999989</v>
      </c>
      <c r="I32" s="19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14">
        <v>0.8</v>
      </c>
      <c r="B33" s="15" t="s">
        <v>28</v>
      </c>
      <c r="C33" s="16">
        <f t="shared" si="0"/>
        <v>3480</v>
      </c>
      <c r="D33" s="16">
        <f t="shared" si="1"/>
        <v>1350</v>
      </c>
      <c r="E33" s="16">
        <f t="shared" si="2"/>
        <v>1384.5</v>
      </c>
      <c r="F33" s="17">
        <f t="shared" si="3"/>
        <v>7.0760000000000003E-2</v>
      </c>
      <c r="G33" s="16">
        <f t="shared" si="5"/>
        <v>2500</v>
      </c>
      <c r="H33" s="16">
        <f t="shared" si="4"/>
        <v>745.5</v>
      </c>
      <c r="I33" s="19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14">
        <v>0.7</v>
      </c>
      <c r="B34" s="15" t="s">
        <v>29</v>
      </c>
      <c r="C34" s="16">
        <f t="shared" si="0"/>
        <v>3045</v>
      </c>
      <c r="D34" s="16">
        <f t="shared" si="1"/>
        <v>1350</v>
      </c>
      <c r="E34" s="16">
        <f t="shared" si="2"/>
        <v>1101.75</v>
      </c>
      <c r="F34" s="17">
        <f t="shared" si="3"/>
        <v>4.8140000000000002E-2</v>
      </c>
      <c r="G34" s="16">
        <f t="shared" si="5"/>
        <v>2000</v>
      </c>
      <c r="H34" s="16">
        <f t="shared" si="4"/>
        <v>593.25</v>
      </c>
      <c r="I34" s="19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14">
        <v>0.6</v>
      </c>
      <c r="B35" s="15" t="s">
        <v>30</v>
      </c>
      <c r="C35" s="16">
        <f t="shared" si="0"/>
        <v>2610</v>
      </c>
      <c r="D35" s="16">
        <f t="shared" si="1"/>
        <v>1350</v>
      </c>
      <c r="E35" s="16">
        <f t="shared" si="2"/>
        <v>819</v>
      </c>
      <c r="F35" s="17">
        <f t="shared" si="3"/>
        <v>2.5520000000000001E-2</v>
      </c>
      <c r="G35" s="16">
        <f t="shared" si="5"/>
        <v>1500</v>
      </c>
      <c r="H35" s="16">
        <f t="shared" si="4"/>
        <v>441</v>
      </c>
      <c r="I35" s="1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14">
        <v>0.5</v>
      </c>
      <c r="B36" s="15" t="s">
        <v>31</v>
      </c>
      <c r="C36" s="16">
        <f t="shared" si="0"/>
        <v>2175</v>
      </c>
      <c r="D36" s="16">
        <f t="shared" si="1"/>
        <v>1350</v>
      </c>
      <c r="E36" s="16">
        <f t="shared" si="2"/>
        <v>536.25</v>
      </c>
      <c r="F36" s="17">
        <f t="shared" si="3"/>
        <v>2.8999999999999998E-3</v>
      </c>
      <c r="G36" s="16">
        <f t="shared" si="5"/>
        <v>1000</v>
      </c>
      <c r="H36" s="16">
        <f t="shared" si="4"/>
        <v>288.75</v>
      </c>
      <c r="I36" s="1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20">
        <f>AVERAGE(A13:A36)</f>
        <v>0.71250000000000024</v>
      </c>
      <c r="B37" s="21" t="s">
        <v>32</v>
      </c>
      <c r="C37" s="22">
        <f t="shared" ref="C37:F37" si="6">SUM(C13:C36)</f>
        <v>74385</v>
      </c>
      <c r="D37" s="22">
        <f t="shared" si="6"/>
        <v>32400</v>
      </c>
      <c r="E37" s="22">
        <f t="shared" si="6"/>
        <v>27290.25</v>
      </c>
      <c r="F37" s="20">
        <f t="shared" si="6"/>
        <v>1.2232199999999998</v>
      </c>
      <c r="G37" s="3"/>
      <c r="H37" s="22">
        <f>SUM(H13:H36)</f>
        <v>14694.75</v>
      </c>
      <c r="I37" s="19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 x14ac:dyDescent="0.25">
      <c r="A38" s="3"/>
      <c r="B38" s="3"/>
      <c r="C38" s="3"/>
      <c r="D38" s="3"/>
      <c r="E38" s="3"/>
      <c r="F38" s="3"/>
      <c r="G38" s="16"/>
      <c r="H38" s="3"/>
      <c r="I38" s="1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2" t="s">
        <v>33</v>
      </c>
      <c r="B39" s="6"/>
      <c r="C39" s="6"/>
      <c r="D39" s="6"/>
      <c r="E39" s="6"/>
      <c r="F39" s="6"/>
    </row>
    <row r="40" spans="1:26" ht="52.5" customHeight="1" x14ac:dyDescent="0.2">
      <c r="A40" s="28" t="s">
        <v>34</v>
      </c>
      <c r="B40" s="29"/>
      <c r="C40" s="29"/>
      <c r="D40" s="29"/>
      <c r="E40" s="29"/>
      <c r="F40" s="29"/>
      <c r="G40" s="29"/>
      <c r="H40" s="29"/>
    </row>
    <row r="41" spans="1:26" ht="104.25" customHeight="1" x14ac:dyDescent="0.2">
      <c r="A41" s="30" t="s">
        <v>35</v>
      </c>
      <c r="B41" s="29"/>
      <c r="C41" s="29"/>
      <c r="D41" s="29"/>
      <c r="E41" s="29"/>
      <c r="F41" s="29"/>
      <c r="G41" s="29"/>
      <c r="H41" s="29"/>
    </row>
    <row r="42" spans="1:26" ht="63" customHeight="1" x14ac:dyDescent="0.2">
      <c r="A42" s="30" t="s">
        <v>36</v>
      </c>
      <c r="B42" s="29"/>
      <c r="C42" s="29"/>
      <c r="D42" s="29"/>
      <c r="E42" s="29"/>
      <c r="F42" s="29"/>
      <c r="G42" s="29"/>
      <c r="H42" s="29"/>
    </row>
    <row r="43" spans="1:26" ht="15.75" customHeight="1" x14ac:dyDescent="0.2">
      <c r="A43" s="23"/>
      <c r="B43" s="3"/>
      <c r="C43" s="3"/>
      <c r="D43" s="3"/>
      <c r="E43" s="3"/>
      <c r="F43" s="3"/>
    </row>
    <row r="44" spans="1:26" ht="15.75" customHeight="1" x14ac:dyDescent="0.2">
      <c r="A44" s="24"/>
      <c r="B44" s="3"/>
      <c r="C44" s="3"/>
      <c r="D44" s="3"/>
      <c r="E44" s="3"/>
      <c r="F44" s="3"/>
    </row>
    <row r="45" spans="1:26" ht="14.25" customHeight="1" x14ac:dyDescent="0.2"/>
    <row r="46" spans="1:26" ht="14.25" customHeight="1" x14ac:dyDescent="0.2"/>
    <row r="47" spans="1:26" ht="14.25" customHeight="1" x14ac:dyDescent="0.2"/>
    <row r="48" spans="1:26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40:H40"/>
    <mergeCell ref="A41:H41"/>
    <mergeCell ref="A42:H42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000"/>
  <sheetViews>
    <sheetView workbookViewId="0"/>
  </sheetViews>
  <sheetFormatPr defaultColWidth="12.625" defaultRowHeight="15" customHeight="1" x14ac:dyDescent="0.2"/>
  <cols>
    <col min="1" max="1" width="16.375" customWidth="1"/>
    <col min="2" max="2" width="5" customWidth="1"/>
    <col min="3" max="3" width="9.75" customWidth="1"/>
    <col min="4" max="4" width="9.25" customWidth="1"/>
    <col min="5" max="5" width="5.125" customWidth="1"/>
    <col min="6" max="26" width="7.625" customWidth="1"/>
  </cols>
  <sheetData>
    <row r="1" spans="1:6" ht="13.5" customHeight="1" x14ac:dyDescent="0.35">
      <c r="A1" s="1" t="s">
        <v>37</v>
      </c>
    </row>
    <row r="2" spans="1:6" ht="13.5" customHeight="1" x14ac:dyDescent="0.2"/>
    <row r="3" spans="1:6" ht="13.5" customHeight="1" x14ac:dyDescent="0.25">
      <c r="B3" s="2" t="s">
        <v>38</v>
      </c>
      <c r="C3" s="25" t="s">
        <v>39</v>
      </c>
      <c r="D3" s="25" t="s">
        <v>40</v>
      </c>
      <c r="E3" s="25" t="s">
        <v>41</v>
      </c>
      <c r="F3" s="26"/>
    </row>
    <row r="4" spans="1:6" ht="13.5" customHeight="1" x14ac:dyDescent="0.25">
      <c r="A4" s="2" t="s">
        <v>42</v>
      </c>
      <c r="B4" s="17">
        <v>1.2999999999999999E-2</v>
      </c>
      <c r="C4" s="27">
        <v>4.4400000000000002E-2</v>
      </c>
      <c r="D4" s="17">
        <v>8.2000000000000003E-2</v>
      </c>
      <c r="E4" s="17">
        <f>Výnosy!E7</f>
        <v>0.59160999999999997</v>
      </c>
    </row>
    <row r="5" spans="1:6" ht="13.5" customHeight="1" x14ac:dyDescent="0.25">
      <c r="A5" s="2" t="s">
        <v>43</v>
      </c>
      <c r="B5" s="14">
        <v>0.02</v>
      </c>
      <c r="C5" s="14">
        <v>0.02</v>
      </c>
      <c r="D5" s="14">
        <v>0.02</v>
      </c>
      <c r="E5" s="14">
        <v>0.02</v>
      </c>
    </row>
    <row r="6" spans="1:6" ht="13.5" customHeight="1" x14ac:dyDescent="0.25">
      <c r="A6" s="2" t="s">
        <v>44</v>
      </c>
      <c r="B6" s="15" t="s">
        <v>45</v>
      </c>
      <c r="C6" s="15" t="s">
        <v>46</v>
      </c>
      <c r="D6" s="15" t="s">
        <v>46</v>
      </c>
      <c r="E6" s="15" t="s">
        <v>46</v>
      </c>
    </row>
    <row r="7" spans="1:6" ht="13.5" customHeight="1" x14ac:dyDescent="0.2"/>
    <row r="8" spans="1:6" ht="44.25" customHeight="1" x14ac:dyDescent="0.2">
      <c r="A8" s="30" t="s">
        <v>47</v>
      </c>
      <c r="B8" s="29"/>
      <c r="C8" s="29"/>
      <c r="D8" s="29"/>
      <c r="E8" s="29"/>
    </row>
    <row r="9" spans="1:6" ht="13.5" customHeight="1" x14ac:dyDescent="0.2"/>
    <row r="10" spans="1:6" ht="13.5" customHeight="1" x14ac:dyDescent="0.2"/>
    <row r="11" spans="1:6" ht="13.5" customHeight="1" x14ac:dyDescent="0.2"/>
    <row r="12" spans="1:6" ht="13.5" customHeight="1" x14ac:dyDescent="0.2"/>
    <row r="13" spans="1:6" ht="13.5" customHeight="1" x14ac:dyDescent="0.2"/>
    <row r="14" spans="1:6" ht="13.5" customHeight="1" x14ac:dyDescent="0.2"/>
    <row r="15" spans="1:6" ht="13.5" customHeight="1" x14ac:dyDescent="0.2"/>
    <row r="16" spans="1: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3.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1">
    <mergeCell ref="A8:E8"/>
  </mergeCells>
  <hyperlinks>
    <hyperlink ref="C3" r:id="rId1"/>
    <hyperlink ref="D3" r:id="rId2"/>
    <hyperlink ref="E3" r:id="rId3"/>
  </hyperlinks>
  <pageMargins left="0.7" right="0.7" top="0.78740157499999996" bottom="0.78740157499999996" header="0" footer="0"/>
  <pageSetup paperSize="9" orientation="portrait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Výnosy</vt:lpstr>
      <vt:lpstr>Srovnání zhodnocení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Aksammit PC</cp:lastModifiedBy>
  <dcterms:modified xsi:type="dcterms:W3CDTF">2020-01-23T11:17:55Z</dcterms:modified>
</cp:coreProperties>
</file>